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_html\classes\ctc260\Brightspace HW\"/>
    </mc:Choice>
  </mc:AlternateContent>
  <xr:revisionPtr revIDLastSave="0" documentId="13_ncr:1_{CB0AC8D4-D8C1-40DB-A3A8-BD47DF8BE0B2}" xr6:coauthVersionLast="36" xr6:coauthVersionMax="36" xr10:uidLastSave="{00000000-0000-0000-0000-000000000000}"/>
  <bookViews>
    <workbookView xWindow="0" yWindow="0" windowWidth="25455" windowHeight="9135" xr2:uid="{00000000-000D-0000-FFFF-FFFF00000000}"/>
  </bookViews>
  <sheets>
    <sheet name="Rout Detention Basin" sheetId="1" r:id="rId1"/>
    <sheet name="Basin Volume Calc's" sheetId="2" r:id="rId2"/>
    <sheet name="Outflow Calc's" sheetId="3" r:id="rId3"/>
  </sheets>
  <definedNames>
    <definedName name="_xlnm.Print_Area" localSheetId="1">'Basin Volume Calc''s'!$A$1:$H$15</definedName>
    <definedName name="_xlnm.Print_Area" localSheetId="2">'Outflow Calc''s'!$A$1:$K$24</definedName>
    <definedName name="_xlnm.Print_Area" localSheetId="0">'Rout Detention Basin'!$B$1:$X$38</definedName>
  </definedNames>
  <calcPr calcId="191029"/>
</workbook>
</file>

<file path=xl/calcChain.xml><?xml version="1.0" encoding="utf-8"?>
<calcChain xmlns="http://schemas.openxmlformats.org/spreadsheetml/2006/main">
  <c r="C26" i="1" l="1"/>
  <c r="I17" i="3"/>
  <c r="C13" i="3"/>
  <c r="C12" i="3"/>
  <c r="C11" i="3"/>
  <c r="C10" i="3"/>
  <c r="C9" i="3"/>
  <c r="F11" i="3"/>
  <c r="E13" i="3"/>
  <c r="F13" i="3" s="1"/>
  <c r="E12" i="3"/>
  <c r="F12" i="3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D11" i="2"/>
  <c r="F11" i="2" s="1"/>
  <c r="D10" i="2"/>
  <c r="F10" i="2" s="1"/>
  <c r="D9" i="2"/>
  <c r="F9" i="2" s="1"/>
  <c r="D8" i="2"/>
  <c r="F8" i="2" s="1"/>
  <c r="D7" i="2"/>
  <c r="F7" i="2" s="1"/>
  <c r="G7" i="2" s="1"/>
  <c r="D20" i="1"/>
  <c r="D19" i="1"/>
  <c r="F20" i="1" s="1"/>
  <c r="D18" i="1"/>
  <c r="F19" i="1" s="1"/>
  <c r="D17" i="1"/>
  <c r="F18" i="1" s="1"/>
  <c r="D16" i="1"/>
  <c r="F17" i="1" s="1"/>
  <c r="D9" i="1"/>
  <c r="F10" i="1" s="1"/>
  <c r="D8" i="1"/>
  <c r="F9" i="1" s="1"/>
  <c r="D15" i="1"/>
  <c r="F16" i="1" s="1"/>
  <c r="D14" i="1"/>
  <c r="F15" i="1" s="1"/>
  <c r="D13" i="1"/>
  <c r="F14" i="1" s="1"/>
  <c r="D11" i="1"/>
  <c r="F12" i="1" s="1"/>
  <c r="D10" i="1"/>
  <c r="F11" i="1" s="1"/>
  <c r="D12" i="1"/>
  <c r="F13" i="1" s="1"/>
  <c r="D13" i="3" l="1"/>
  <c r="C27" i="1"/>
  <c r="G8" i="2"/>
  <c r="D8" i="3"/>
  <c r="D9" i="3"/>
  <c r="D10" i="3"/>
  <c r="D11" i="3"/>
  <c r="D12" i="3"/>
  <c r="G8" i="3" l="1"/>
  <c r="D26" i="1" s="1"/>
  <c r="D27" i="1"/>
  <c r="E27" i="1" s="1"/>
  <c r="G9" i="3"/>
  <c r="G13" i="3"/>
  <c r="D31" i="1" s="1"/>
  <c r="G12" i="3"/>
  <c r="D30" i="1" s="1"/>
  <c r="G11" i="3"/>
  <c r="D29" i="1" s="1"/>
  <c r="G10" i="3"/>
  <c r="D28" i="1" s="1"/>
  <c r="G9" i="2"/>
  <c r="C28" i="1"/>
  <c r="E26" i="1" l="1"/>
  <c r="F26" i="1"/>
  <c r="F27" i="1"/>
  <c r="F28" i="1"/>
  <c r="E28" i="1"/>
  <c r="G10" i="2"/>
  <c r="C29" i="1"/>
  <c r="F29" i="1" l="1"/>
  <c r="E29" i="1"/>
  <c r="G11" i="2"/>
  <c r="C31" i="1" s="1"/>
  <c r="C30" i="1"/>
  <c r="F30" i="1" l="1"/>
  <c r="E30" i="1"/>
  <c r="F31" i="1"/>
  <c r="E31" i="1"/>
</calcChain>
</file>

<file path=xl/sharedStrings.xml><?xml version="1.0" encoding="utf-8"?>
<sst xmlns="http://schemas.openxmlformats.org/spreadsheetml/2006/main" count="71" uniqueCount="47">
  <si>
    <t>Time</t>
  </si>
  <si>
    <t>(cfs)</t>
  </si>
  <si>
    <t>(ft)</t>
  </si>
  <si>
    <t>Cum Vol</t>
  </si>
  <si>
    <t>(cf)</t>
  </si>
  <si>
    <t>Outflow</t>
  </si>
  <si>
    <t xml:space="preserve"> </t>
  </si>
  <si>
    <t>Storage</t>
  </si>
  <si>
    <t>I1+I2</t>
  </si>
  <si>
    <r>
      <t>2S/t+0</t>
    </r>
    <r>
      <rPr>
        <vertAlign val="subscript"/>
        <sz val="10"/>
        <rFont val="Arial"/>
        <family val="2"/>
      </rPr>
      <t>2</t>
    </r>
  </si>
  <si>
    <r>
      <t>2S/t-O</t>
    </r>
    <r>
      <rPr>
        <vertAlign val="subscript"/>
        <sz val="10"/>
        <rFont val="Arial"/>
        <family val="2"/>
      </rPr>
      <t>1</t>
    </r>
  </si>
  <si>
    <t>Inflow</t>
  </si>
  <si>
    <t>Elevation</t>
  </si>
  <si>
    <t xml:space="preserve">Area </t>
  </si>
  <si>
    <t>(sq ft)</t>
  </si>
  <si>
    <t>Avg Area</t>
  </si>
  <si>
    <t>Diff in Elev</t>
  </si>
  <si>
    <t>Volume</t>
  </si>
  <si>
    <t>Cum Volume</t>
  </si>
  <si>
    <t>Notes:</t>
  </si>
  <si>
    <t>18" weir starting @ elev 102.5'</t>
  </si>
  <si>
    <t>h</t>
  </si>
  <si>
    <t>Q</t>
  </si>
  <si>
    <t>Total Q</t>
  </si>
  <si>
    <t>4" Orifice</t>
  </si>
  <si>
    <t>weir equation: clh^1.5 where c=3.32</t>
  </si>
  <si>
    <t xml:space="preserve">1.5' weir </t>
  </si>
  <si>
    <t>cfs</t>
  </si>
  <si>
    <t>ft</t>
  </si>
  <si>
    <t>c=</t>
  </si>
  <si>
    <t xml:space="preserve">orifice equation: ca(2gh)^.5  </t>
  </si>
  <si>
    <t>l=</t>
  </si>
  <si>
    <t>4" orifice starting @ elev 100.17</t>
  </si>
  <si>
    <t>a=</t>
  </si>
  <si>
    <t>(hr)</t>
  </si>
  <si>
    <t>Assume no outflow at top of outlet box (there is no note saying that there is ouflow)</t>
  </si>
  <si>
    <t>"Initial knowns" shown in Bold</t>
  </si>
  <si>
    <t>Note:  Plan scale is incorrect (the 102 elevation is approx.  80' by 135')</t>
  </si>
  <si>
    <t>-----</t>
  </si>
  <si>
    <t>(I2+I2)+</t>
  </si>
  <si>
    <r>
      <t>[(2*S/t)-O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]=</t>
    </r>
  </si>
  <si>
    <t>Routing Example (outflow calculations)</t>
  </si>
  <si>
    <t>Routing Example (Basin Volume Calculations)</t>
  </si>
  <si>
    <t>Routing Example (Given Inflows and Info on Detention Basin)</t>
  </si>
  <si>
    <t>(from graph)</t>
  </si>
  <si>
    <t>(from Graph</t>
  </si>
  <si>
    <r>
      <t>Ouflow O</t>
    </r>
    <r>
      <rPr>
        <vertAlign val="sub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</si>
</sst>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8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164" fontId="0" fillId="0" borderId="0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1" fontId="2" fillId="0" borderId="2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7" xfId="0" applyNumberForma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2" fontId="0" fillId="0" borderId="0" xfId="0" applyNumberFormat="1"/>
    <xf numFmtId="2" fontId="0" fillId="0" borderId="0" xfId="0" applyNumberFormat="1" applyBorder="1"/>
    <xf numFmtId="2" fontId="0" fillId="0" borderId="7" xfId="0" applyNumberFormat="1" applyBorder="1"/>
    <xf numFmtId="0" fontId="2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3" borderId="3" xfId="0" applyNumberFormat="1" applyFill="1" applyBorder="1" applyAlignment="1">
      <alignment horizontal="right"/>
    </xf>
    <xf numFmtId="0" fontId="2" fillId="0" borderId="11" xfId="0" applyFont="1" applyBorder="1" applyAlignment="1">
      <alignment horizontal="left"/>
    </xf>
    <xf numFmtId="1" fontId="5" fillId="2" borderId="7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1" fontId="2" fillId="0" borderId="0" xfId="0" applyNumberFormat="1" applyFont="1" applyAlignment="1">
      <alignment horizontal="left"/>
    </xf>
    <xf numFmtId="2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quotePrefix="1" applyNumberFormat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49" fontId="0" fillId="0" borderId="19" xfId="0" applyNumberFormat="1" applyBorder="1" applyAlignment="1">
      <alignment horizontal="right"/>
    </xf>
    <xf numFmtId="49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0101918366678"/>
          <c:y val="5.1400424262035761E-2"/>
          <c:w val="0.8431364829396325"/>
          <c:h val="0.798225430154564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'Rout Detention Basin'!$E$23</c:f>
              <c:strCache>
                <c:ptCount val="1"/>
                <c:pt idx="0">
                  <c:v>2S/t-O1</c:v>
                </c:pt>
              </c:strCache>
            </c:strRef>
          </c:tx>
          <c:xVal>
            <c:numRef>
              <c:f>'Rout Detention Basin'!$D$26:$D$31</c:f>
              <c:numCache>
                <c:formatCode>0.00</c:formatCode>
                <c:ptCount val="6"/>
                <c:pt idx="0">
                  <c:v>0</c:v>
                </c:pt>
                <c:pt idx="1">
                  <c:v>0.39536736353877844</c:v>
                </c:pt>
                <c:pt idx="2">
                  <c:v>0.58706652240768376</c:v>
                </c:pt>
                <c:pt idx="3">
                  <c:v>0.66242960118187277</c:v>
                </c:pt>
                <c:pt idx="4">
                  <c:v>9.9981442545797226</c:v>
                </c:pt>
                <c:pt idx="5">
                  <c:v>33.656386718900897</c:v>
                </c:pt>
              </c:numCache>
            </c:numRef>
          </c:xVal>
          <c:yVal>
            <c:numRef>
              <c:f>'Rout Detention Basin'!$E$26:$E$31</c:f>
              <c:numCache>
                <c:formatCode>0.0</c:formatCode>
                <c:ptCount val="6"/>
                <c:pt idx="0">
                  <c:v>0</c:v>
                </c:pt>
                <c:pt idx="1">
                  <c:v>5.8268548586834434</c:v>
                </c:pt>
                <c:pt idx="2">
                  <c:v>23.94626681092565</c:v>
                </c:pt>
                <c:pt idx="3">
                  <c:v>36.748681509929241</c:v>
                </c:pt>
                <c:pt idx="4">
                  <c:v>74.912966856531384</c:v>
                </c:pt>
                <c:pt idx="5">
                  <c:v>137.92139105887688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75-437B-95D5-7622F4CF7418}"/>
            </c:ext>
          </c:extLst>
        </c:ser>
        <c:ser>
          <c:idx val="1"/>
          <c:order val="1"/>
          <c:tx>
            <c:strRef>
              <c:f>'Rout Detention Basin'!$F$23</c:f>
              <c:strCache>
                <c:ptCount val="1"/>
                <c:pt idx="0">
                  <c:v>2S/t+02</c:v>
                </c:pt>
              </c:strCache>
            </c:strRef>
          </c:tx>
          <c:xVal>
            <c:numRef>
              <c:f>'Rout Detention Basin'!$D$26:$D$31</c:f>
              <c:numCache>
                <c:formatCode>0.00</c:formatCode>
                <c:ptCount val="6"/>
                <c:pt idx="0">
                  <c:v>0</c:v>
                </c:pt>
                <c:pt idx="1">
                  <c:v>0.39536736353877844</c:v>
                </c:pt>
                <c:pt idx="2">
                  <c:v>0.58706652240768376</c:v>
                </c:pt>
                <c:pt idx="3">
                  <c:v>0.66242960118187277</c:v>
                </c:pt>
                <c:pt idx="4">
                  <c:v>9.9981442545797226</c:v>
                </c:pt>
                <c:pt idx="5">
                  <c:v>33.656386718900897</c:v>
                </c:pt>
              </c:numCache>
            </c:numRef>
          </c:xVal>
          <c:yVal>
            <c:numRef>
              <c:f>'Rout Detention Basin'!$F$26:$F$31</c:f>
              <c:numCache>
                <c:formatCode>0.0</c:formatCode>
                <c:ptCount val="6"/>
                <c:pt idx="0">
                  <c:v>0</c:v>
                </c:pt>
                <c:pt idx="1">
                  <c:v>6.6175895857610012</c:v>
                </c:pt>
                <c:pt idx="2">
                  <c:v>25.12039985574102</c:v>
                </c:pt>
                <c:pt idx="3">
                  <c:v>38.073540712292981</c:v>
                </c:pt>
                <c:pt idx="4">
                  <c:v>94.909255365690839</c:v>
                </c:pt>
                <c:pt idx="5">
                  <c:v>205.23416449667869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75-437B-95D5-7622F4CF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23296"/>
        <c:axId val="66823872"/>
      </c:scatterChart>
      <c:valAx>
        <c:axId val="66823296"/>
        <c:scaling>
          <c:orientation val="minMax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Outflow (cfs)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6823872"/>
        <c:crosses val="autoZero"/>
        <c:crossBetween val="midCat"/>
      </c:valAx>
      <c:valAx>
        <c:axId val="66823872"/>
        <c:scaling>
          <c:orientation val="minMax"/>
          <c:max val="100"/>
          <c:min val="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cfs</a:t>
                </a:r>
              </a:p>
            </c:rich>
          </c:tx>
          <c:layout>
            <c:manualLayout>
              <c:xMode val="edge"/>
              <c:yMode val="edge"/>
              <c:x val="0"/>
              <c:y val="0.447761837989429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68232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628436320199022"/>
          <c:y val="8.4852766691834766E-2"/>
          <c:w val="0.17256795927648921"/>
          <c:h val="0.1651393233380073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0405814657787"/>
          <c:y val="2.8252405949256338E-2"/>
          <c:w val="0.84329615048119"/>
          <c:h val="0.7752177751974549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'Rout Detention Basin'!$C$5</c:f>
              <c:strCache>
                <c:ptCount val="1"/>
                <c:pt idx="0">
                  <c:v>Inflow</c:v>
                </c:pt>
              </c:strCache>
            </c:strRef>
          </c:tx>
          <c:xVal>
            <c:numRef>
              <c:f>'Rout Detention Basin'!$B$8:$B$20</c:f>
              <c:numCache>
                <c:formatCode>0.00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</c:numCache>
            </c:numRef>
          </c:xVal>
          <c:yVal>
            <c:numRef>
              <c:f>'Rout Detention Basin'!$C$8:$C$20</c:f>
              <c:numCache>
                <c:formatCode>0.00</c:formatCode>
                <c:ptCount val="13"/>
                <c:pt idx="0">
                  <c:v>1.2</c:v>
                </c:pt>
                <c:pt idx="1">
                  <c:v>1.5</c:v>
                </c:pt>
                <c:pt idx="2">
                  <c:v>2.1</c:v>
                </c:pt>
                <c:pt idx="3">
                  <c:v>3.2</c:v>
                </c:pt>
                <c:pt idx="4">
                  <c:v>11.6</c:v>
                </c:pt>
                <c:pt idx="5">
                  <c:v>22.1</c:v>
                </c:pt>
                <c:pt idx="6">
                  <c:v>9.8000000000000007</c:v>
                </c:pt>
                <c:pt idx="7">
                  <c:v>4.5</c:v>
                </c:pt>
                <c:pt idx="8">
                  <c:v>3.2</c:v>
                </c:pt>
                <c:pt idx="9">
                  <c:v>2.7</c:v>
                </c:pt>
                <c:pt idx="10">
                  <c:v>2.4</c:v>
                </c:pt>
                <c:pt idx="11">
                  <c:v>2</c:v>
                </c:pt>
                <c:pt idx="12">
                  <c:v>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33-4545-A92D-369609F31C79}"/>
            </c:ext>
          </c:extLst>
        </c:ser>
        <c:ser>
          <c:idx val="1"/>
          <c:order val="1"/>
          <c:tx>
            <c:strRef>
              <c:f>'Rout Detention Basin'!$G$5</c:f>
              <c:strCache>
                <c:ptCount val="1"/>
                <c:pt idx="0">
                  <c:v>Ouflow O2</c:v>
                </c:pt>
              </c:strCache>
            </c:strRef>
          </c:tx>
          <c:xVal>
            <c:numRef>
              <c:f>'Rout Detention Basin'!$B$8:$B$20</c:f>
              <c:numCache>
                <c:formatCode>0.00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</c:numCache>
            </c:numRef>
          </c:xVal>
          <c:yVal>
            <c:numRef>
              <c:f>'Rout Detention Basin'!$G$8:$G$20</c:f>
              <c:numCache>
                <c:formatCode>0.00</c:formatCode>
                <c:ptCount val="13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1.7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33-4545-A92D-369609F3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26176"/>
        <c:axId val="66826752"/>
      </c:scatterChart>
      <c:valAx>
        <c:axId val="6682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826752"/>
        <c:crosses val="autoZero"/>
        <c:crossBetween val="midCat"/>
      </c:valAx>
      <c:valAx>
        <c:axId val="668267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(cfs)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66826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4351370078740135"/>
          <c:y val="9.2209441561740269E-2"/>
          <c:w val="0.16602655357015655"/>
          <c:h val="0.222215126335014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16</xdr:row>
      <xdr:rowOff>95250</xdr:rowOff>
    </xdr:from>
    <xdr:to>
      <xdr:col>14</xdr:col>
      <xdr:colOff>609599</xdr:colOff>
      <xdr:row>33</xdr:row>
      <xdr:rowOff>85725</xdr:rowOff>
    </xdr:to>
    <xdr:graphicFrame macro="">
      <xdr:nvGraphicFramePr>
        <xdr:cNvPr id="1092" name="Chart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3</xdr:row>
      <xdr:rowOff>66675</xdr:rowOff>
    </xdr:from>
    <xdr:to>
      <xdr:col>15</xdr:col>
      <xdr:colOff>0</xdr:colOff>
      <xdr:row>15</xdr:row>
      <xdr:rowOff>114300</xdr:rowOff>
    </xdr:to>
    <xdr:graphicFrame macro="">
      <xdr:nvGraphicFramePr>
        <xdr:cNvPr id="1093" name="Chart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420688</xdr:colOff>
      <xdr:row>4</xdr:row>
      <xdr:rowOff>15875</xdr:rowOff>
    </xdr:from>
    <xdr:to>
      <xdr:col>23</xdr:col>
      <xdr:colOff>292918</xdr:colOff>
      <xdr:row>36</xdr:row>
      <xdr:rowOff>66482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DD7AE3-24D6-499A-A82F-D1F37F14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0063" y="531813"/>
          <a:ext cx="4761730" cy="5209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="120" zoomScaleNormal="120" workbookViewId="0">
      <selection activeCell="B1" sqref="B1:X38"/>
    </sheetView>
  </sheetViews>
  <sheetFormatPr defaultRowHeight="12.75" x14ac:dyDescent="0.2"/>
  <cols>
    <col min="1" max="1" width="5.5703125" customWidth="1"/>
    <col min="2" max="2" width="8.42578125" customWidth="1"/>
    <col min="3" max="3" width="8.7109375" customWidth="1"/>
    <col min="4" max="4" width="8.85546875" customWidth="1"/>
    <col min="5" max="5" width="10.85546875" customWidth="1"/>
    <col min="6" max="6" width="8.140625" customWidth="1"/>
    <col min="7" max="7" width="10.5703125" customWidth="1"/>
    <col min="8" max="8" width="8.28515625" customWidth="1"/>
    <col min="9" max="9" width="6.85546875" customWidth="1"/>
    <col min="10" max="10" width="7.85546875" customWidth="1"/>
    <col min="11" max="11" width="10" customWidth="1"/>
    <col min="12" max="12" width="10.5703125" customWidth="1"/>
    <col min="13" max="13" width="10" customWidth="1"/>
    <col min="14" max="14" width="10.5703125" customWidth="1"/>
  </cols>
  <sheetData>
    <row r="1" spans="1:17" x14ac:dyDescent="0.2">
      <c r="A1" s="1"/>
      <c r="B1" s="18" t="s">
        <v>43</v>
      </c>
      <c r="C1" s="1"/>
      <c r="D1" s="1"/>
      <c r="E1" s="1"/>
      <c r="M1" s="2"/>
      <c r="N1" s="3"/>
    </row>
    <row r="2" spans="1:17" ht="13.5" thickBot="1" x14ac:dyDescent="0.25">
      <c r="A2" s="1"/>
      <c r="B2" s="18"/>
      <c r="C2" s="1"/>
      <c r="D2" s="1"/>
      <c r="E2" s="1"/>
      <c r="M2" s="2"/>
      <c r="N2" s="3"/>
    </row>
    <row r="3" spans="1:17" ht="16.5" thickBot="1" x14ac:dyDescent="0.35">
      <c r="A3" s="1"/>
      <c r="D3" s="74" t="s">
        <v>39</v>
      </c>
      <c r="E3" s="75" t="s">
        <v>40</v>
      </c>
      <c r="F3" s="76" t="s">
        <v>9</v>
      </c>
      <c r="M3" s="4"/>
      <c r="N3" s="2"/>
      <c r="Q3" t="s">
        <v>37</v>
      </c>
    </row>
    <row r="4" spans="1:17" ht="7.5" customHeight="1" x14ac:dyDescent="0.2">
      <c r="A4" s="1"/>
      <c r="B4" s="2"/>
      <c r="C4" s="2"/>
      <c r="D4" s="18"/>
      <c r="E4" s="1"/>
      <c r="J4" s="2"/>
      <c r="K4" s="2"/>
    </row>
    <row r="5" spans="1:17" ht="15.75" x14ac:dyDescent="0.3">
      <c r="A5" s="1"/>
      <c r="B5" s="46" t="s">
        <v>0</v>
      </c>
      <c r="C5" s="47" t="s">
        <v>11</v>
      </c>
      <c r="D5" s="19" t="s">
        <v>8</v>
      </c>
      <c r="E5" s="34" t="s">
        <v>10</v>
      </c>
      <c r="F5" s="8" t="s">
        <v>9</v>
      </c>
      <c r="G5" s="35" t="s">
        <v>46</v>
      </c>
      <c r="J5" s="2"/>
      <c r="K5" s="2"/>
    </row>
    <row r="6" spans="1:17" x14ac:dyDescent="0.2">
      <c r="A6" s="1"/>
      <c r="B6" s="48" t="s">
        <v>34</v>
      </c>
      <c r="C6" s="49" t="s">
        <v>1</v>
      </c>
      <c r="D6" s="22" t="s">
        <v>1</v>
      </c>
      <c r="E6" s="59" t="s">
        <v>44</v>
      </c>
      <c r="F6" s="23"/>
      <c r="G6" s="60" t="s">
        <v>45</v>
      </c>
      <c r="J6" s="2"/>
      <c r="K6" s="2"/>
      <c r="L6" s="2"/>
      <c r="M6" s="2"/>
    </row>
    <row r="7" spans="1:17" x14ac:dyDescent="0.2">
      <c r="A7" s="1"/>
      <c r="B7" s="53"/>
      <c r="C7" s="54"/>
      <c r="D7" s="55"/>
      <c r="E7" s="56"/>
      <c r="F7" s="55"/>
      <c r="G7" s="57"/>
      <c r="J7" s="2"/>
      <c r="K7" s="2"/>
      <c r="L7" s="2"/>
      <c r="M7" s="2"/>
    </row>
    <row r="8" spans="1:17" x14ac:dyDescent="0.2">
      <c r="A8" s="1"/>
      <c r="B8" s="62">
        <v>0</v>
      </c>
      <c r="C8" s="63">
        <v>1.2</v>
      </c>
      <c r="D8" s="64">
        <f>C8+C9</f>
        <v>2.7</v>
      </c>
      <c r="E8" s="65">
        <v>0</v>
      </c>
      <c r="F8" s="66" t="s">
        <v>38</v>
      </c>
      <c r="G8" s="67">
        <v>0</v>
      </c>
      <c r="J8" s="2"/>
      <c r="K8" s="2"/>
      <c r="L8" s="2"/>
      <c r="M8" s="2"/>
    </row>
    <row r="9" spans="1:17" x14ac:dyDescent="0.2">
      <c r="A9" s="1"/>
      <c r="B9" s="62">
        <f>B8+0.25</f>
        <v>0.25</v>
      </c>
      <c r="C9" s="63">
        <v>1.5</v>
      </c>
      <c r="D9" s="64">
        <f t="shared" ref="D9:D20" si="0">C9+C10</f>
        <v>3.6</v>
      </c>
      <c r="E9" s="65">
        <v>3</v>
      </c>
      <c r="F9" s="64">
        <f>D8+E8</f>
        <v>2.7</v>
      </c>
      <c r="G9" s="68">
        <v>0.2</v>
      </c>
      <c r="J9" s="2"/>
      <c r="K9" s="2"/>
      <c r="L9" s="2"/>
      <c r="M9" s="2"/>
    </row>
    <row r="10" spans="1:17" x14ac:dyDescent="0.2">
      <c r="A10" s="1"/>
      <c r="B10" s="62">
        <f t="shared" ref="B10:B20" si="1">B9+0.25</f>
        <v>0.5</v>
      </c>
      <c r="C10" s="63">
        <v>2.1</v>
      </c>
      <c r="D10" s="64">
        <f t="shared" si="0"/>
        <v>5.3000000000000007</v>
      </c>
      <c r="E10" s="65">
        <v>6</v>
      </c>
      <c r="F10" s="64">
        <f t="shared" ref="F10:F20" si="2">D9+E9</f>
        <v>6.6</v>
      </c>
      <c r="G10" s="68">
        <v>0.4</v>
      </c>
      <c r="J10" s="2"/>
      <c r="K10" s="2"/>
      <c r="L10" s="2"/>
      <c r="M10" s="2"/>
    </row>
    <row r="11" spans="1:17" x14ac:dyDescent="0.2">
      <c r="A11" s="1"/>
      <c r="B11" s="62">
        <f t="shared" si="1"/>
        <v>0.75</v>
      </c>
      <c r="C11" s="63">
        <v>3.2</v>
      </c>
      <c r="D11" s="64">
        <f t="shared" si="0"/>
        <v>14.8</v>
      </c>
      <c r="E11" s="65">
        <v>16</v>
      </c>
      <c r="F11" s="64">
        <f t="shared" si="2"/>
        <v>11.3</v>
      </c>
      <c r="G11" s="68">
        <v>0.5</v>
      </c>
      <c r="J11" s="2"/>
      <c r="K11" s="2"/>
      <c r="L11" s="2"/>
      <c r="M11" s="2"/>
    </row>
    <row r="12" spans="1:17" x14ac:dyDescent="0.2">
      <c r="A12" s="1"/>
      <c r="B12" s="62">
        <f t="shared" si="1"/>
        <v>1</v>
      </c>
      <c r="C12" s="63">
        <v>11.6</v>
      </c>
      <c r="D12" s="64">
        <f t="shared" si="0"/>
        <v>33.700000000000003</v>
      </c>
      <c r="E12" s="65">
        <v>10.3</v>
      </c>
      <c r="F12" s="64">
        <f t="shared" si="2"/>
        <v>30.8</v>
      </c>
      <c r="G12" s="68">
        <v>0.6</v>
      </c>
      <c r="H12" s="2"/>
      <c r="J12" s="2"/>
      <c r="K12" s="2"/>
      <c r="L12" s="2"/>
      <c r="M12" s="2"/>
    </row>
    <row r="13" spans="1:17" x14ac:dyDescent="0.2">
      <c r="A13" s="1"/>
      <c r="B13" s="62">
        <f t="shared" si="1"/>
        <v>1.25</v>
      </c>
      <c r="C13" s="63">
        <v>22.1</v>
      </c>
      <c r="D13" s="64">
        <f t="shared" si="0"/>
        <v>31.900000000000002</v>
      </c>
      <c r="E13" s="65">
        <v>41</v>
      </c>
      <c r="F13" s="64">
        <f t="shared" si="2"/>
        <v>44</v>
      </c>
      <c r="G13" s="68">
        <v>1.7</v>
      </c>
      <c r="H13" s="2"/>
      <c r="J13" s="2"/>
      <c r="K13" s="2"/>
      <c r="L13" s="2"/>
      <c r="M13" s="2"/>
    </row>
    <row r="14" spans="1:17" x14ac:dyDescent="0.2">
      <c r="A14" s="1"/>
      <c r="B14" s="62">
        <f t="shared" si="1"/>
        <v>1.5</v>
      </c>
      <c r="C14" s="63">
        <v>9.8000000000000007</v>
      </c>
      <c r="D14" s="64">
        <f t="shared" si="0"/>
        <v>14.3</v>
      </c>
      <c r="E14" s="65">
        <v>60</v>
      </c>
      <c r="F14" s="64">
        <f t="shared" si="2"/>
        <v>72.900000000000006</v>
      </c>
      <c r="G14" s="68">
        <v>6</v>
      </c>
      <c r="H14" s="2"/>
      <c r="I14" s="2"/>
      <c r="J14" s="2"/>
      <c r="K14" s="2"/>
      <c r="L14" s="2"/>
      <c r="M14" s="2"/>
    </row>
    <row r="15" spans="1:17" x14ac:dyDescent="0.2">
      <c r="A15" s="1"/>
      <c r="B15" s="62">
        <f t="shared" si="1"/>
        <v>1.75</v>
      </c>
      <c r="C15" s="63">
        <v>4.5</v>
      </c>
      <c r="D15" s="64">
        <f t="shared" si="0"/>
        <v>7.7</v>
      </c>
      <c r="E15" s="65">
        <v>72</v>
      </c>
      <c r="F15" s="64">
        <f t="shared" si="2"/>
        <v>74.3</v>
      </c>
      <c r="G15" s="68">
        <v>7</v>
      </c>
      <c r="H15" s="2"/>
      <c r="I15" s="2"/>
      <c r="J15" s="2"/>
      <c r="K15" s="2"/>
      <c r="L15" s="2"/>
      <c r="M15" s="2"/>
    </row>
    <row r="16" spans="1:17" x14ac:dyDescent="0.2">
      <c r="B16" s="62">
        <f t="shared" si="1"/>
        <v>2</v>
      </c>
      <c r="C16" s="63">
        <v>3.2</v>
      </c>
      <c r="D16" s="64">
        <f t="shared" si="0"/>
        <v>5.9</v>
      </c>
      <c r="E16" s="65">
        <v>72</v>
      </c>
      <c r="F16" s="64">
        <f t="shared" si="2"/>
        <v>79.7</v>
      </c>
      <c r="G16" s="68">
        <v>7</v>
      </c>
    </row>
    <row r="17" spans="2:13" x14ac:dyDescent="0.2">
      <c r="B17" s="62">
        <f t="shared" si="1"/>
        <v>2.25</v>
      </c>
      <c r="C17" s="63">
        <v>2.7</v>
      </c>
      <c r="D17" s="64">
        <f t="shared" si="0"/>
        <v>5.0999999999999996</v>
      </c>
      <c r="E17" s="65">
        <v>60</v>
      </c>
      <c r="F17" s="64">
        <f t="shared" si="2"/>
        <v>77.900000000000006</v>
      </c>
      <c r="G17" s="68">
        <v>6</v>
      </c>
    </row>
    <row r="18" spans="2:13" x14ac:dyDescent="0.2">
      <c r="B18" s="62">
        <f t="shared" si="1"/>
        <v>2.5</v>
      </c>
      <c r="C18" s="63">
        <v>2.4</v>
      </c>
      <c r="D18" s="64">
        <f t="shared" si="0"/>
        <v>4.4000000000000004</v>
      </c>
      <c r="E18" s="65">
        <v>55</v>
      </c>
      <c r="F18" s="64">
        <f t="shared" si="2"/>
        <v>65.099999999999994</v>
      </c>
      <c r="G18" s="68">
        <v>5</v>
      </c>
    </row>
    <row r="19" spans="2:13" x14ac:dyDescent="0.2">
      <c r="B19" s="62">
        <f t="shared" si="1"/>
        <v>2.75</v>
      </c>
      <c r="C19" s="63">
        <v>2</v>
      </c>
      <c r="D19" s="64">
        <f t="shared" si="0"/>
        <v>3.8</v>
      </c>
      <c r="E19" s="65">
        <v>50</v>
      </c>
      <c r="F19" s="64">
        <f t="shared" si="2"/>
        <v>59.4</v>
      </c>
      <c r="G19" s="68">
        <v>4</v>
      </c>
    </row>
    <row r="20" spans="2:13" x14ac:dyDescent="0.2">
      <c r="B20" s="69">
        <f t="shared" si="1"/>
        <v>3</v>
      </c>
      <c r="C20" s="70">
        <v>1.8</v>
      </c>
      <c r="D20" s="71">
        <f t="shared" si="0"/>
        <v>1.8</v>
      </c>
      <c r="E20" s="72">
        <v>45</v>
      </c>
      <c r="F20" s="71">
        <f t="shared" si="2"/>
        <v>53.8</v>
      </c>
      <c r="G20" s="73">
        <v>3.5</v>
      </c>
    </row>
    <row r="21" spans="2:13" x14ac:dyDescent="0.2">
      <c r="B21" s="6"/>
      <c r="L21" s="2"/>
      <c r="M21" s="2"/>
    </row>
    <row r="22" spans="2:13" x14ac:dyDescent="0.2">
      <c r="B22" s="7"/>
      <c r="C22" s="8" t="s">
        <v>7</v>
      </c>
      <c r="D22" s="9"/>
      <c r="E22" s="9"/>
      <c r="F22" s="10"/>
    </row>
    <row r="23" spans="2:13" ht="15.75" x14ac:dyDescent="0.3">
      <c r="B23" s="26" t="s">
        <v>12</v>
      </c>
      <c r="C23" s="11" t="s">
        <v>3</v>
      </c>
      <c r="D23" s="11" t="s">
        <v>5</v>
      </c>
      <c r="E23" s="11" t="s">
        <v>10</v>
      </c>
      <c r="F23" s="12" t="s">
        <v>9</v>
      </c>
    </row>
    <row r="24" spans="2:13" x14ac:dyDescent="0.2">
      <c r="B24" s="26" t="s">
        <v>2</v>
      </c>
      <c r="C24" s="11" t="s">
        <v>4</v>
      </c>
      <c r="D24" s="11" t="s">
        <v>1</v>
      </c>
      <c r="E24" s="13"/>
      <c r="F24" s="14"/>
    </row>
    <row r="25" spans="2:13" x14ac:dyDescent="0.2">
      <c r="B25" s="27" t="s">
        <v>6</v>
      </c>
      <c r="C25" s="13"/>
      <c r="D25" s="13"/>
      <c r="E25" s="13"/>
      <c r="F25" s="14"/>
    </row>
    <row r="26" spans="2:13" x14ac:dyDescent="0.2">
      <c r="B26" s="26">
        <v>100</v>
      </c>
      <c r="C26" s="20">
        <f>'Basin Volume Calc''s'!G6</f>
        <v>0</v>
      </c>
      <c r="D26" s="32">
        <f>'Outflow Calc''s'!G8</f>
        <v>0</v>
      </c>
      <c r="E26" s="15">
        <f>(2*C26/(0.25*3600))-D26</f>
        <v>0</v>
      </c>
      <c r="F26" s="16">
        <f>(2*C26/(0.25*3600))+D26</f>
        <v>0</v>
      </c>
    </row>
    <row r="27" spans="2:13" x14ac:dyDescent="0.2">
      <c r="B27" s="26">
        <v>101</v>
      </c>
      <c r="C27" s="20">
        <f>'Basin Volume Calc''s'!G7</f>
        <v>2800</v>
      </c>
      <c r="D27" s="32">
        <f>'Outflow Calc''s'!G9</f>
        <v>0.39536736353877844</v>
      </c>
      <c r="E27" s="15">
        <f t="shared" ref="E27:E31" si="3">(2*C27/(0.25*3600))-D27</f>
        <v>5.8268548586834434</v>
      </c>
      <c r="F27" s="16">
        <f t="shared" ref="F27:F31" si="4">(2*C27/(0.25*3600))+D27</f>
        <v>6.6175895857610012</v>
      </c>
    </row>
    <row r="28" spans="2:13" x14ac:dyDescent="0.2">
      <c r="B28" s="26">
        <v>102</v>
      </c>
      <c r="C28" s="20">
        <f>'Basin Volume Calc''s'!G8</f>
        <v>11040</v>
      </c>
      <c r="D28" s="32">
        <f>'Outflow Calc''s'!G10</f>
        <v>0.58706652240768376</v>
      </c>
      <c r="E28" s="15">
        <f t="shared" si="3"/>
        <v>23.94626681092565</v>
      </c>
      <c r="F28" s="16">
        <f t="shared" si="4"/>
        <v>25.12039985574102</v>
      </c>
    </row>
    <row r="29" spans="2:13" x14ac:dyDescent="0.2">
      <c r="B29" s="26">
        <v>102.5</v>
      </c>
      <c r="C29" s="20">
        <f>'Basin Volume Calc''s'!G9</f>
        <v>16835</v>
      </c>
      <c r="D29" s="32">
        <f>'Outflow Calc''s'!G11</f>
        <v>0.66242960118187277</v>
      </c>
      <c r="E29" s="15">
        <f t="shared" si="3"/>
        <v>36.748681509929241</v>
      </c>
      <c r="F29" s="16">
        <f t="shared" si="4"/>
        <v>38.073540712292981</v>
      </c>
    </row>
    <row r="30" spans="2:13" x14ac:dyDescent="0.2">
      <c r="B30" s="26">
        <v>104</v>
      </c>
      <c r="C30" s="20">
        <f>'Basin Volume Calc''s'!G10</f>
        <v>38210</v>
      </c>
      <c r="D30" s="32">
        <f>'Outflow Calc''s'!G12</f>
        <v>9.9981442545797226</v>
      </c>
      <c r="E30" s="15">
        <f t="shared" si="3"/>
        <v>74.912966856531384</v>
      </c>
      <c r="F30" s="16">
        <f t="shared" si="4"/>
        <v>94.909255365690839</v>
      </c>
    </row>
    <row r="31" spans="2:13" x14ac:dyDescent="0.2">
      <c r="B31" s="28">
        <v>106</v>
      </c>
      <c r="C31" s="23">
        <f>'Basin Volume Calc''s'!G11</f>
        <v>77210</v>
      </c>
      <c r="D31" s="33">
        <f>'Outflow Calc''s'!G13</f>
        <v>33.656386718900897</v>
      </c>
      <c r="E31" s="21">
        <f t="shared" si="3"/>
        <v>137.92139105887688</v>
      </c>
      <c r="F31" s="17">
        <f t="shared" si="4"/>
        <v>205.23416449667869</v>
      </c>
    </row>
    <row r="32" spans="2:13" x14ac:dyDescent="0.2">
      <c r="B32" s="5" t="s">
        <v>6</v>
      </c>
    </row>
    <row r="33" spans="2:2" x14ac:dyDescent="0.2">
      <c r="B33" s="6"/>
    </row>
    <row r="34" spans="2:2" x14ac:dyDescent="0.2">
      <c r="B34" s="50" t="s">
        <v>36</v>
      </c>
    </row>
    <row r="35" spans="2:2" x14ac:dyDescent="0.2">
      <c r="B35" s="61" t="s">
        <v>6</v>
      </c>
    </row>
    <row r="36" spans="2:2" x14ac:dyDescent="0.2">
      <c r="B36" s="6"/>
    </row>
    <row r="37" spans="2:2" x14ac:dyDescent="0.2">
      <c r="B37" s="6"/>
    </row>
  </sheetData>
  <phoneticPr fontId="1" type="noConversion"/>
  <printOptions gridLines="1"/>
  <pageMargins left="0.25" right="0.25" top="0.75" bottom="0.75" header="0.3" footer="0.3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"/>
  <sheetViews>
    <sheetView zoomScale="150" zoomScaleNormal="150" workbookViewId="0">
      <selection activeCell="B3" sqref="B3"/>
    </sheetView>
  </sheetViews>
  <sheetFormatPr defaultRowHeight="12.75" x14ac:dyDescent="0.2"/>
  <cols>
    <col min="4" max="4" width="10.28515625" customWidth="1"/>
    <col min="5" max="5" width="9.85546875" customWidth="1"/>
    <col min="6" max="6" width="8" customWidth="1"/>
    <col min="7" max="7" width="13.42578125" customWidth="1"/>
  </cols>
  <sheetData>
    <row r="1" spans="2:8" ht="13.5" thickBot="1" x14ac:dyDescent="0.25"/>
    <row r="2" spans="2:8" x14ac:dyDescent="0.2">
      <c r="B2" s="58" t="s">
        <v>42</v>
      </c>
      <c r="C2" s="36"/>
      <c r="D2" s="37"/>
      <c r="E2" s="37"/>
      <c r="F2" s="37"/>
      <c r="G2" s="38"/>
    </row>
    <row r="3" spans="2:8" x14ac:dyDescent="0.2">
      <c r="B3" s="39"/>
      <c r="C3" s="13"/>
      <c r="D3" s="13"/>
      <c r="E3" s="13"/>
      <c r="F3" s="13"/>
      <c r="G3" s="40"/>
    </row>
    <row r="4" spans="2:8" x14ac:dyDescent="0.2">
      <c r="B4" s="41" t="s">
        <v>12</v>
      </c>
      <c r="C4" s="20" t="s">
        <v>13</v>
      </c>
      <c r="D4" s="20" t="s">
        <v>15</v>
      </c>
      <c r="E4" s="20" t="s">
        <v>16</v>
      </c>
      <c r="F4" s="20" t="s">
        <v>17</v>
      </c>
      <c r="G4" s="42" t="s">
        <v>18</v>
      </c>
      <c r="H4" s="1"/>
    </row>
    <row r="5" spans="2:8" x14ac:dyDescent="0.2">
      <c r="B5" s="41" t="s">
        <v>2</v>
      </c>
      <c r="C5" s="20" t="s">
        <v>14</v>
      </c>
      <c r="D5" s="20" t="s">
        <v>14</v>
      </c>
      <c r="E5" s="20" t="s">
        <v>2</v>
      </c>
      <c r="F5" s="20" t="s">
        <v>4</v>
      </c>
      <c r="G5" s="42" t="s">
        <v>4</v>
      </c>
      <c r="H5" s="1"/>
    </row>
    <row r="6" spans="2:8" x14ac:dyDescent="0.2">
      <c r="B6" s="41">
        <v>100</v>
      </c>
      <c r="C6" s="20">
        <v>0</v>
      </c>
      <c r="D6" s="20">
        <v>0</v>
      </c>
      <c r="E6" s="20">
        <v>0</v>
      </c>
      <c r="F6" s="20">
        <v>0</v>
      </c>
      <c r="G6" s="42">
        <v>0</v>
      </c>
      <c r="H6" s="1"/>
    </row>
    <row r="7" spans="2:8" x14ac:dyDescent="0.2">
      <c r="B7" s="41">
        <v>101</v>
      </c>
      <c r="C7" s="20">
        <v>5600</v>
      </c>
      <c r="D7" s="20">
        <f>AVERAGE(C6:C7)</f>
        <v>2800</v>
      </c>
      <c r="E7" s="20">
        <v>1</v>
      </c>
      <c r="F7" s="20">
        <f>D7*E7</f>
        <v>2800</v>
      </c>
      <c r="G7" s="42">
        <f>G6+F7</f>
        <v>2800</v>
      </c>
      <c r="H7" s="1"/>
    </row>
    <row r="8" spans="2:8" x14ac:dyDescent="0.2">
      <c r="B8" s="41">
        <v>102</v>
      </c>
      <c r="C8" s="20">
        <v>10880</v>
      </c>
      <c r="D8" s="20">
        <f t="shared" ref="D8:D11" si="0">AVERAGE(C7:C8)</f>
        <v>8240</v>
      </c>
      <c r="E8" s="20">
        <v>1</v>
      </c>
      <c r="F8" s="20">
        <f t="shared" ref="F8:F11" si="1">D8*E8</f>
        <v>8240</v>
      </c>
      <c r="G8" s="42">
        <f t="shared" ref="G8:G11" si="2">G7+F8</f>
        <v>11040</v>
      </c>
      <c r="H8" s="1"/>
    </row>
    <row r="9" spans="2:8" x14ac:dyDescent="0.2">
      <c r="B9" s="41">
        <v>102.5</v>
      </c>
      <c r="C9" s="20">
        <v>12300</v>
      </c>
      <c r="D9" s="20">
        <f t="shared" si="0"/>
        <v>11590</v>
      </c>
      <c r="E9" s="20">
        <v>0.5</v>
      </c>
      <c r="F9" s="20">
        <f t="shared" si="1"/>
        <v>5795</v>
      </c>
      <c r="G9" s="42">
        <f t="shared" si="2"/>
        <v>16835</v>
      </c>
      <c r="H9" s="1"/>
    </row>
    <row r="10" spans="2:8" x14ac:dyDescent="0.2">
      <c r="B10" s="41">
        <v>104</v>
      </c>
      <c r="C10" s="20">
        <v>16200</v>
      </c>
      <c r="D10" s="20">
        <f t="shared" si="0"/>
        <v>14250</v>
      </c>
      <c r="E10" s="20">
        <v>1.5</v>
      </c>
      <c r="F10" s="20">
        <f t="shared" si="1"/>
        <v>21375</v>
      </c>
      <c r="G10" s="42">
        <f t="shared" si="2"/>
        <v>38210</v>
      </c>
      <c r="H10" s="1"/>
    </row>
    <row r="11" spans="2:8" ht="13.5" thickBot="1" x14ac:dyDescent="0.25">
      <c r="B11" s="43">
        <v>106</v>
      </c>
      <c r="C11" s="44">
        <v>22800</v>
      </c>
      <c r="D11" s="44">
        <f t="shared" si="0"/>
        <v>19500</v>
      </c>
      <c r="E11" s="44">
        <v>2</v>
      </c>
      <c r="F11" s="44">
        <f t="shared" si="1"/>
        <v>39000</v>
      </c>
      <c r="G11" s="45">
        <f t="shared" si="2"/>
        <v>77210</v>
      </c>
      <c r="H11" s="1"/>
    </row>
  </sheetData>
  <printOptions headings="1"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3"/>
  <sheetViews>
    <sheetView zoomScale="150" zoomScaleNormal="150" workbookViewId="0">
      <selection activeCell="E16" sqref="E16"/>
    </sheetView>
  </sheetViews>
  <sheetFormatPr defaultRowHeight="12.75" x14ac:dyDescent="0.2"/>
  <sheetData>
    <row r="2" spans="2:7" x14ac:dyDescent="0.2">
      <c r="B2" s="18" t="s">
        <v>41</v>
      </c>
      <c r="C2" s="1"/>
    </row>
    <row r="4" spans="2:7" x14ac:dyDescent="0.2">
      <c r="B4" t="s">
        <v>6</v>
      </c>
      <c r="C4" s="51" t="s">
        <v>24</v>
      </c>
      <c r="D4" s="52"/>
      <c r="E4" s="51" t="s">
        <v>26</v>
      </c>
      <c r="F4" s="52"/>
    </row>
    <row r="5" spans="2:7" x14ac:dyDescent="0.2">
      <c r="B5" s="24" t="s">
        <v>12</v>
      </c>
      <c r="C5" s="24" t="s">
        <v>21</v>
      </c>
      <c r="D5" s="24" t="s">
        <v>22</v>
      </c>
      <c r="E5" s="29" t="s">
        <v>21</v>
      </c>
      <c r="F5" s="24" t="s">
        <v>22</v>
      </c>
      <c r="G5" s="24" t="s">
        <v>23</v>
      </c>
    </row>
    <row r="6" spans="2:7" x14ac:dyDescent="0.2">
      <c r="B6" s="24" t="s">
        <v>2</v>
      </c>
      <c r="C6" s="29" t="s">
        <v>2</v>
      </c>
      <c r="D6" s="29" t="s">
        <v>27</v>
      </c>
      <c r="E6" s="29" t="s">
        <v>28</v>
      </c>
      <c r="F6" s="29" t="s">
        <v>27</v>
      </c>
      <c r="G6" s="29" t="s">
        <v>27</v>
      </c>
    </row>
    <row r="7" spans="2:7" x14ac:dyDescent="0.2">
      <c r="B7" s="24"/>
      <c r="C7" s="29"/>
      <c r="D7" s="24"/>
      <c r="E7" s="24"/>
      <c r="F7" s="24"/>
      <c r="G7" s="24"/>
    </row>
    <row r="8" spans="2:7" x14ac:dyDescent="0.2">
      <c r="B8" s="1">
        <v>100</v>
      </c>
      <c r="C8" s="31">
        <v>0</v>
      </c>
      <c r="D8" s="31">
        <f t="shared" ref="D8:D13" si="0">$G$17*$I$17*(2*32.2*C8)^0.5</f>
        <v>0</v>
      </c>
      <c r="E8" s="31"/>
      <c r="F8" s="31"/>
      <c r="G8" s="31">
        <f>D8+F8</f>
        <v>0</v>
      </c>
    </row>
    <row r="9" spans="2:7" x14ac:dyDescent="0.2">
      <c r="B9" s="1">
        <v>101</v>
      </c>
      <c r="C9" s="31">
        <f>B9-100.17</f>
        <v>0.82999999999999829</v>
      </c>
      <c r="D9" s="31">
        <f t="shared" si="0"/>
        <v>0.39536736353877844</v>
      </c>
      <c r="E9" s="31"/>
      <c r="F9" s="31"/>
      <c r="G9" s="31">
        <f t="shared" ref="G9:G13" si="1">D9+F9</f>
        <v>0.39536736353877844</v>
      </c>
    </row>
    <row r="10" spans="2:7" x14ac:dyDescent="0.2">
      <c r="B10" s="1">
        <v>102</v>
      </c>
      <c r="C10" s="31">
        <f t="shared" ref="C10:C13" si="2">B10-100.17</f>
        <v>1.8299999999999983</v>
      </c>
      <c r="D10" s="31">
        <f t="shared" si="0"/>
        <v>0.58706652240768376</v>
      </c>
      <c r="E10" s="31"/>
      <c r="F10" s="31"/>
      <c r="G10" s="31">
        <f t="shared" si="1"/>
        <v>0.58706652240768376</v>
      </c>
    </row>
    <row r="11" spans="2:7" x14ac:dyDescent="0.2">
      <c r="B11" s="1">
        <v>102.5</v>
      </c>
      <c r="C11" s="31">
        <f t="shared" si="2"/>
        <v>2.3299999999999983</v>
      </c>
      <c r="D11" s="31">
        <f t="shared" si="0"/>
        <v>0.66242960118187277</v>
      </c>
      <c r="E11" s="31">
        <v>0</v>
      </c>
      <c r="F11" s="31">
        <f>$G$18*$I$18*E11^1.5</f>
        <v>0</v>
      </c>
      <c r="G11" s="31">
        <f t="shared" si="1"/>
        <v>0.66242960118187277</v>
      </c>
    </row>
    <row r="12" spans="2:7" x14ac:dyDescent="0.2">
      <c r="B12" s="1">
        <v>104</v>
      </c>
      <c r="C12" s="31">
        <f t="shared" si="2"/>
        <v>3.8299999999999983</v>
      </c>
      <c r="D12" s="31">
        <f t="shared" si="0"/>
        <v>0.8493000652845526</v>
      </c>
      <c r="E12" s="31">
        <f>B12-$B$11</f>
        <v>1.5</v>
      </c>
      <c r="F12" s="31">
        <f>$G$18*$I$18*E12^1.5</f>
        <v>9.1488441892951702</v>
      </c>
      <c r="G12" s="31">
        <f t="shared" si="1"/>
        <v>9.9981442545797226</v>
      </c>
    </row>
    <row r="13" spans="2:7" x14ac:dyDescent="0.2">
      <c r="B13" s="1">
        <v>106</v>
      </c>
      <c r="C13" s="31">
        <f t="shared" si="2"/>
        <v>5.8299999999999983</v>
      </c>
      <c r="D13" s="31">
        <f t="shared" si="0"/>
        <v>1.0478425931659963</v>
      </c>
      <c r="E13" s="31">
        <f>B13-$B$11</f>
        <v>3.5</v>
      </c>
      <c r="F13" s="31">
        <f>$G$18*$I$18*E13^1.5</f>
        <v>32.608544125734902</v>
      </c>
      <c r="G13" s="31">
        <f t="shared" si="1"/>
        <v>33.656386718900897</v>
      </c>
    </row>
    <row r="16" spans="2:7" x14ac:dyDescent="0.2">
      <c r="B16" t="s">
        <v>19</v>
      </c>
    </row>
    <row r="17" spans="2:9" x14ac:dyDescent="0.2">
      <c r="B17" s="30" t="s">
        <v>32</v>
      </c>
      <c r="F17" s="25" t="s">
        <v>29</v>
      </c>
      <c r="G17">
        <v>0.62</v>
      </c>
      <c r="H17" s="25" t="s">
        <v>33</v>
      </c>
      <c r="I17">
        <f>3.14*(2/12)^2</f>
        <v>8.7222222222222215E-2</v>
      </c>
    </row>
    <row r="18" spans="2:9" x14ac:dyDescent="0.2">
      <c r="B18" t="s">
        <v>20</v>
      </c>
      <c r="F18" s="25" t="s">
        <v>29</v>
      </c>
      <c r="G18">
        <v>3.32</v>
      </c>
      <c r="H18" s="25" t="s">
        <v>31</v>
      </c>
      <c r="I18">
        <v>1.5</v>
      </c>
    </row>
    <row r="19" spans="2:9" x14ac:dyDescent="0.2">
      <c r="B19" t="s">
        <v>6</v>
      </c>
    </row>
    <row r="21" spans="2:9" x14ac:dyDescent="0.2">
      <c r="B21" s="30" t="s">
        <v>30</v>
      </c>
    </row>
    <row r="22" spans="2:9" x14ac:dyDescent="0.2">
      <c r="B22" t="s">
        <v>25</v>
      </c>
    </row>
    <row r="23" spans="2:9" x14ac:dyDescent="0.2">
      <c r="B23" t="s">
        <v>35</v>
      </c>
      <c r="G23" t="s">
        <v>6</v>
      </c>
    </row>
  </sheetData>
  <mergeCells count="2">
    <mergeCell ref="C4:D4"/>
    <mergeCell ref="E4:F4"/>
  </mergeCells>
  <printOptions headings="1"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Rout Detention Basin</vt:lpstr>
      <vt:lpstr>Basin Volume Calc's</vt:lpstr>
      <vt:lpstr>Outflow Calc's</vt:lpstr>
      <vt:lpstr>'Basin Volume Calc''s'!Print_Area</vt:lpstr>
      <vt:lpstr>'Outflow Calc''s'!Print_Area</vt:lpstr>
      <vt:lpstr>'Rout Detention Basin'!Print_Area</vt:lpstr>
    </vt:vector>
  </TitlesOfParts>
  <Company>SUNY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</dc:creator>
  <cp:lastModifiedBy>Jayne Baran</cp:lastModifiedBy>
  <cp:lastPrinted>2024-04-03T15:22:33Z</cp:lastPrinted>
  <dcterms:created xsi:type="dcterms:W3CDTF">2005-02-04T17:59:26Z</dcterms:created>
  <dcterms:modified xsi:type="dcterms:W3CDTF">2024-04-03T15:23:10Z</dcterms:modified>
</cp:coreProperties>
</file>